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late\Desktop\DPA\"/>
    </mc:Choice>
  </mc:AlternateContent>
  <xr:revisionPtr revIDLastSave="0" documentId="13_ncr:1_{AF4718DA-8E1B-42F1-BD97-24950642748D}" xr6:coauthVersionLast="47" xr6:coauthVersionMax="47" xr10:uidLastSave="{00000000-0000-0000-0000-000000000000}"/>
  <bookViews>
    <workbookView xWindow="-120" yWindow="-120" windowWidth="29040" windowHeight="15840" xr2:uid="{01FD3BEB-2F71-48F1-BA23-3703B4C0C4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" i="1" l="1"/>
  <c r="L22" i="1"/>
  <c r="P17" i="1" l="1"/>
  <c r="P21" i="1"/>
  <c r="P19" i="1"/>
  <c r="P20" i="1"/>
  <c r="P18" i="1"/>
  <c r="L21" i="1"/>
  <c r="H21" i="1"/>
  <c r="L19" i="1"/>
  <c r="O18" i="1"/>
  <c r="P13" i="1"/>
  <c r="P7" i="1"/>
  <c r="P6" i="1"/>
  <c r="L6" i="1"/>
  <c r="L26" i="1"/>
  <c r="K18" i="1"/>
  <c r="L13" i="1"/>
  <c r="L8" i="1"/>
  <c r="L7" i="1"/>
  <c r="L14" i="1" s="1"/>
  <c r="L15" i="1" s="1"/>
  <c r="L17" i="1" s="1"/>
  <c r="H26" i="1"/>
  <c r="C26" i="1"/>
  <c r="G18" i="1"/>
  <c r="H13" i="1"/>
  <c r="H8" i="1"/>
  <c r="H7" i="1"/>
  <c r="H20" i="1" s="1"/>
  <c r="H6" i="1"/>
  <c r="C13" i="1"/>
  <c r="C6" i="1"/>
  <c r="H19" i="1" l="1"/>
  <c r="L20" i="1"/>
  <c r="H18" i="1"/>
  <c r="H22" i="1" s="1"/>
  <c r="P14" i="1"/>
  <c r="P15" i="1" s="1"/>
  <c r="L18" i="1"/>
  <c r="H14" i="1"/>
  <c r="H15" i="1" s="1"/>
  <c r="H17" i="1" s="1"/>
  <c r="B18" i="1"/>
  <c r="C21" i="1" l="1"/>
  <c r="C8" i="1" l="1"/>
  <c r="C7" i="1"/>
  <c r="C14" i="1" l="1"/>
  <c r="C19" i="1"/>
  <c r="C20" i="1"/>
  <c r="C18" i="1"/>
  <c r="C15" i="1"/>
  <c r="C17" i="1" s="1"/>
  <c r="C22" i="1" l="1"/>
</calcChain>
</file>

<file path=xl/sharedStrings.xml><?xml version="1.0" encoding="utf-8"?>
<sst xmlns="http://schemas.openxmlformats.org/spreadsheetml/2006/main" count="79" uniqueCount="23">
  <si>
    <t xml:space="preserve">Sales Price </t>
  </si>
  <si>
    <t>FHA 1st</t>
  </si>
  <si>
    <t xml:space="preserve"> </t>
  </si>
  <si>
    <t>Gift Funds</t>
  </si>
  <si>
    <t>Seller Credit</t>
  </si>
  <si>
    <t>Interest Rate and Base Credit</t>
  </si>
  <si>
    <t>Total Closing Fees:</t>
  </si>
  <si>
    <t>Total Closing Fees</t>
  </si>
  <si>
    <t>Excess Lender Credit/Cost</t>
  </si>
  <si>
    <t>Estimated Closing Costs***</t>
  </si>
  <si>
    <t>Broker Origination Fee</t>
  </si>
  <si>
    <t>3.50% Down Payment</t>
  </si>
  <si>
    <t>DPA 2nd</t>
  </si>
  <si>
    <t>Borrower Funds</t>
  </si>
  <si>
    <t>DPA Closing Cost Scenarios</t>
  </si>
  <si>
    <t xml:space="preserve">PITIA </t>
  </si>
  <si>
    <t>Second Mortgage Payment</t>
  </si>
  <si>
    <t>Total Payment</t>
  </si>
  <si>
    <t>5% Down Payment</t>
  </si>
  <si>
    <t>Lender Paid Origination</t>
  </si>
  <si>
    <t>3.5% FHA</t>
  </si>
  <si>
    <t>3.5% Repayable - Boost/Aurora</t>
  </si>
  <si>
    <t>5% Repayable - Aurora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</si>
</sst>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44" fontId="2" fillId="0" borderId="0" xfId="1" applyFont="1"/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/>
    <xf numFmtId="44" fontId="4" fillId="2" borderId="0" xfId="1" applyFont="1" applyFill="1"/>
    <xf numFmtId="44" fontId="0" fillId="3" borderId="0" xfId="1" applyFont="1" applyFill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2" applyNumberFormat="1" applyFont="1" applyBorder="1"/>
    <xf numFmtId="164" fontId="0" fillId="5" borderId="0" xfId="2" applyNumberFormat="1" applyFont="1" applyFill="1" applyAlignment="1">
      <alignment horizontal="center"/>
    </xf>
    <xf numFmtId="164" fontId="0" fillId="5" borderId="0" xfId="2" applyNumberFormat="1" applyFont="1" applyFill="1"/>
    <xf numFmtId="10" fontId="2" fillId="5" borderId="0" xfId="2" applyNumberFormat="1" applyFont="1" applyFill="1" applyAlignment="1">
      <alignment horizontal="center"/>
    </xf>
    <xf numFmtId="10" fontId="0" fillId="5" borderId="0" xfId="2" applyNumberFormat="1" applyFont="1" applyFill="1" applyAlignment="1">
      <alignment horizontal="center"/>
    </xf>
    <xf numFmtId="0" fontId="0" fillId="3" borderId="0" xfId="0" applyFill="1"/>
    <xf numFmtId="44" fontId="6" fillId="3" borderId="0" xfId="1" applyFont="1" applyFill="1"/>
    <xf numFmtId="44" fontId="0" fillId="3" borderId="1" xfId="1" applyFont="1" applyFill="1" applyBorder="1"/>
    <xf numFmtId="44" fontId="0" fillId="5" borderId="0" xfId="1" applyFont="1" applyFill="1"/>
    <xf numFmtId="44" fontId="7" fillId="3" borderId="0" xfId="1" applyFont="1" applyFill="1"/>
    <xf numFmtId="0" fontId="7" fillId="3" borderId="0" xfId="0" applyFont="1" applyFill="1"/>
    <xf numFmtId="0" fontId="8" fillId="3" borderId="0" xfId="0" applyFont="1" applyFill="1"/>
    <xf numFmtId="10" fontId="7" fillId="3" borderId="0" xfId="2" applyNumberFormat="1" applyFont="1" applyFill="1" applyAlignment="1">
      <alignment horizontal="center"/>
    </xf>
    <xf numFmtId="44" fontId="7" fillId="3" borderId="1" xfId="1" applyFont="1" applyFill="1" applyBorder="1"/>
    <xf numFmtId="0" fontId="8" fillId="3" borderId="0" xfId="0" applyFont="1" applyFill="1" applyAlignment="1">
      <alignment horizontal="center"/>
    </xf>
    <xf numFmtId="44" fontId="8" fillId="3" borderId="0" xfId="1" applyFont="1" applyFill="1"/>
    <xf numFmtId="164" fontId="8" fillId="3" borderId="0" xfId="0" applyNumberFormat="1" applyFont="1" applyFill="1" applyAlignment="1">
      <alignment horizontal="center"/>
    </xf>
    <xf numFmtId="44" fontId="0" fillId="0" borderId="0" xfId="1" applyFont="1" applyBorder="1"/>
    <xf numFmtId="0" fontId="7" fillId="3" borderId="0" xfId="0" applyFont="1" applyFill="1" applyAlignment="1">
      <alignment horizontal="center"/>
    </xf>
    <xf numFmtId="44" fontId="7" fillId="3" borderId="0" xfId="1" applyFont="1" applyFill="1" applyBorder="1"/>
    <xf numFmtId="10" fontId="7" fillId="3" borderId="0" xfId="2" applyNumberFormat="1" applyFont="1" applyFill="1" applyBorder="1" applyAlignment="1">
      <alignment horizontal="center"/>
    </xf>
    <xf numFmtId="9" fontId="7" fillId="3" borderId="0" xfId="2" applyFont="1" applyFill="1" applyBorder="1" applyAlignment="1">
      <alignment horizontal="center"/>
    </xf>
    <xf numFmtId="164" fontId="7" fillId="3" borderId="0" xfId="2" applyNumberFormat="1" applyFont="1" applyFill="1" applyBorder="1"/>
    <xf numFmtId="10" fontId="8" fillId="3" borderId="0" xfId="2" applyNumberFormat="1" applyFont="1" applyFill="1" applyBorder="1" applyAlignment="1">
      <alignment horizontal="center"/>
    </xf>
    <xf numFmtId="44" fontId="8" fillId="3" borderId="0" xfId="1" applyFont="1" applyFill="1" applyBorder="1"/>
    <xf numFmtId="0" fontId="2" fillId="3" borderId="2" xfId="0" applyFont="1" applyFill="1" applyBorder="1" applyAlignment="1">
      <alignment horizontal="center"/>
    </xf>
    <xf numFmtId="44" fontId="2" fillId="3" borderId="2" xfId="1" applyFont="1" applyFill="1" applyBorder="1"/>
    <xf numFmtId="0" fontId="3" fillId="3" borderId="2" xfId="0" applyFont="1" applyFill="1" applyBorder="1" applyAlignment="1">
      <alignment horizontal="center"/>
    </xf>
    <xf numFmtId="44" fontId="2" fillId="3" borderId="2" xfId="0" applyNumberFormat="1" applyFont="1" applyFill="1" applyBorder="1"/>
    <xf numFmtId="0" fontId="0" fillId="3" borderId="2" xfId="0" applyFill="1" applyBorder="1"/>
    <xf numFmtId="0" fontId="9" fillId="3" borderId="2" xfId="0" applyFont="1" applyFill="1" applyBorder="1"/>
    <xf numFmtId="0" fontId="0" fillId="3" borderId="3" xfId="0" applyFill="1" applyBorder="1"/>
    <xf numFmtId="0" fontId="2" fillId="3" borderId="3" xfId="0" applyFont="1" applyFill="1" applyBorder="1" applyAlignment="1">
      <alignment horizontal="center"/>
    </xf>
    <xf numFmtId="44" fontId="2" fillId="3" borderId="3" xfId="0" applyNumberFormat="1" applyFont="1" applyFill="1" applyBorder="1"/>
    <xf numFmtId="0" fontId="7" fillId="3" borderId="4" xfId="0" applyFont="1" applyFill="1" applyBorder="1"/>
    <xf numFmtId="0" fontId="7" fillId="3" borderId="4" xfId="0" applyFont="1" applyFill="1" applyBorder="1" applyAlignment="1">
      <alignment horizontal="center"/>
    </xf>
    <xf numFmtId="44" fontId="7" fillId="3" borderId="4" xfId="1" applyFont="1" applyFill="1" applyBorder="1"/>
    <xf numFmtId="10" fontId="0" fillId="3" borderId="0" xfId="2" applyNumberFormat="1" applyFont="1" applyFill="1" applyAlignment="1">
      <alignment horizontal="center"/>
    </xf>
    <xf numFmtId="44" fontId="0" fillId="0" borderId="0" xfId="0" applyNumberFormat="1"/>
    <xf numFmtId="44" fontId="2" fillId="3" borderId="3" xfId="1" applyFont="1" applyFill="1" applyBorder="1"/>
    <xf numFmtId="0" fontId="2" fillId="3" borderId="0" xfId="0" applyFont="1" applyFill="1" applyAlignment="1">
      <alignment horizontal="center"/>
    </xf>
    <xf numFmtId="44" fontId="2" fillId="3" borderId="0" xfId="0" applyNumberFormat="1" applyFont="1" applyFill="1"/>
    <xf numFmtId="0" fontId="9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496C-8999-4FDE-9C4D-CF22970959D5}">
  <sheetPr>
    <pageSetUpPr fitToPage="1"/>
  </sheetPr>
  <dimension ref="A1:Q45"/>
  <sheetViews>
    <sheetView tabSelected="1" zoomScaleNormal="100" workbookViewId="0">
      <selection activeCell="F22" sqref="F22:G22"/>
    </sheetView>
  </sheetViews>
  <sheetFormatPr defaultRowHeight="15" x14ac:dyDescent="0.25"/>
  <cols>
    <col min="1" max="1" width="28.5703125" customWidth="1"/>
    <col min="2" max="2" width="9.7109375" style="3" bestFit="1" customWidth="1"/>
    <col min="3" max="3" width="13.85546875" customWidth="1"/>
    <col min="4" max="4" width="3.140625" customWidth="1"/>
    <col min="5" max="5" width="12.140625" customWidth="1"/>
    <col min="6" max="6" width="27.140625" bestFit="1" customWidth="1"/>
    <col min="7" max="7" width="7.85546875" bestFit="1" customWidth="1"/>
    <col min="8" max="8" width="12.5703125" bestFit="1" customWidth="1"/>
    <col min="10" max="10" width="27.140625" bestFit="1" customWidth="1"/>
    <col min="12" max="12" width="12.5703125" bestFit="1" customWidth="1"/>
    <col min="14" max="14" width="27.140625" bestFit="1" customWidth="1"/>
    <col min="15" max="15" width="7.85546875" bestFit="1" customWidth="1"/>
    <col min="16" max="16" width="12.5703125" bestFit="1" customWidth="1"/>
    <col min="17" max="17" width="11.5703125" bestFit="1" customWidth="1"/>
  </cols>
  <sheetData>
    <row r="1" spans="1:17" ht="18.75" x14ac:dyDescent="0.3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18.7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7" x14ac:dyDescent="0.25">
      <c r="A3" s="57" t="s">
        <v>21</v>
      </c>
      <c r="B3" s="57"/>
      <c r="C3" s="57"/>
      <c r="F3" s="57" t="s">
        <v>21</v>
      </c>
      <c r="G3" s="57"/>
      <c r="H3" s="57"/>
      <c r="J3" s="57" t="s">
        <v>22</v>
      </c>
      <c r="K3" s="57"/>
      <c r="L3" s="57"/>
      <c r="N3" s="57" t="s">
        <v>20</v>
      </c>
      <c r="O3" s="57"/>
      <c r="P3" s="57"/>
    </row>
    <row r="4" spans="1:17" x14ac:dyDescent="0.25">
      <c r="A4" s="1"/>
      <c r="F4" s="1"/>
      <c r="G4" s="3"/>
      <c r="J4" s="1"/>
      <c r="K4" s="3"/>
      <c r="N4" s="1"/>
      <c r="O4" s="3"/>
    </row>
    <row r="5" spans="1:17" x14ac:dyDescent="0.25">
      <c r="A5" t="s">
        <v>0</v>
      </c>
      <c r="C5" s="21">
        <v>300000</v>
      </c>
      <c r="D5" s="2"/>
      <c r="F5" t="s">
        <v>0</v>
      </c>
      <c r="G5" s="3"/>
      <c r="H5" s="21">
        <v>300000</v>
      </c>
      <c r="J5" t="s">
        <v>0</v>
      </c>
      <c r="K5" s="3"/>
      <c r="L5" s="21">
        <v>500000</v>
      </c>
      <c r="N5" t="s">
        <v>0</v>
      </c>
      <c r="O5" s="3"/>
      <c r="P5" s="21">
        <v>550000</v>
      </c>
    </row>
    <row r="6" spans="1:17" x14ac:dyDescent="0.25">
      <c r="A6" t="s">
        <v>11</v>
      </c>
      <c r="B6" s="3" t="s">
        <v>2</v>
      </c>
      <c r="C6" s="2">
        <f>+(C5)*0.035</f>
        <v>10500.000000000002</v>
      </c>
      <c r="D6" s="2"/>
      <c r="F6" t="s">
        <v>11</v>
      </c>
      <c r="G6" s="3" t="s">
        <v>2</v>
      </c>
      <c r="H6" s="2">
        <f>+(H5)*0.035</f>
        <v>10500.000000000002</v>
      </c>
      <c r="J6" t="s">
        <v>18</v>
      </c>
      <c r="K6" s="3" t="s">
        <v>2</v>
      </c>
      <c r="L6" s="2">
        <f>+(L5)*0.05</f>
        <v>25000</v>
      </c>
      <c r="N6" t="s">
        <v>11</v>
      </c>
      <c r="O6" s="3" t="s">
        <v>2</v>
      </c>
      <c r="P6" s="2">
        <f>+(P5)*0.035</f>
        <v>19250.000000000004</v>
      </c>
    </row>
    <row r="7" spans="1:17" x14ac:dyDescent="0.25">
      <c r="A7" t="s">
        <v>1</v>
      </c>
      <c r="C7" s="2">
        <f>+(C5)*0.965</f>
        <v>289500</v>
      </c>
      <c r="D7" s="2"/>
      <c r="F7" t="s">
        <v>1</v>
      </c>
      <c r="G7" s="3"/>
      <c r="H7" s="2">
        <f>+(H5)*0.965</f>
        <v>289500</v>
      </c>
      <c r="J7" t="s">
        <v>1</v>
      </c>
      <c r="K7" s="3"/>
      <c r="L7" s="2">
        <f>+(L5)*0.965</f>
        <v>482500</v>
      </c>
      <c r="N7" t="s">
        <v>1</v>
      </c>
      <c r="O7" s="3"/>
      <c r="P7" s="2">
        <f>+(P5)*0.965</f>
        <v>530750</v>
      </c>
    </row>
    <row r="8" spans="1:17" x14ac:dyDescent="0.25">
      <c r="A8" s="18" t="s">
        <v>12</v>
      </c>
      <c r="B8" s="50">
        <v>3.5000000000000003E-2</v>
      </c>
      <c r="C8" s="19">
        <f>+(C5)*(B8)</f>
        <v>10500.000000000002</v>
      </c>
      <c r="D8" s="2"/>
      <c r="F8" s="18" t="s">
        <v>12</v>
      </c>
      <c r="G8" s="50">
        <v>3.5000000000000003E-2</v>
      </c>
      <c r="H8" s="19">
        <f>+(H5)*(G8)</f>
        <v>10500.000000000002</v>
      </c>
      <c r="J8" s="18" t="s">
        <v>12</v>
      </c>
      <c r="K8" s="50">
        <v>0.05</v>
      </c>
      <c r="L8" s="19">
        <f>+(L5)*(K8)</f>
        <v>25000</v>
      </c>
      <c r="O8" s="3"/>
      <c r="P8" s="2"/>
    </row>
    <row r="9" spans="1:17" x14ac:dyDescent="0.25">
      <c r="B9" s="4"/>
      <c r="C9" s="2"/>
      <c r="D9" s="2"/>
      <c r="G9" s="4"/>
      <c r="H9" s="2"/>
      <c r="K9" s="4"/>
      <c r="L9" s="2"/>
      <c r="O9" s="4"/>
      <c r="P9" s="2"/>
    </row>
    <row r="10" spans="1:17" x14ac:dyDescent="0.25">
      <c r="A10" t="s">
        <v>5</v>
      </c>
      <c r="B10" s="14">
        <v>7.7499999999999999E-2</v>
      </c>
      <c r="C10" s="15">
        <v>-0.01</v>
      </c>
      <c r="F10" t="s">
        <v>5</v>
      </c>
      <c r="G10" s="14">
        <v>6.7500000000000004E-2</v>
      </c>
      <c r="H10" s="15">
        <v>0.01</v>
      </c>
      <c r="J10" t="s">
        <v>5</v>
      </c>
      <c r="K10" s="14">
        <v>7.7499999999999999E-2</v>
      </c>
      <c r="L10" s="15"/>
      <c r="N10" t="s">
        <v>5</v>
      </c>
      <c r="O10" s="14">
        <v>7.7499999999999999E-2</v>
      </c>
      <c r="P10" s="15">
        <v>-1.163E-2</v>
      </c>
    </row>
    <row r="11" spans="1:17" x14ac:dyDescent="0.25">
      <c r="B11" s="6" t="s">
        <v>2</v>
      </c>
      <c r="C11" s="13" t="s">
        <v>2</v>
      </c>
      <c r="G11" s="6" t="s">
        <v>2</v>
      </c>
      <c r="H11" s="13" t="s">
        <v>2</v>
      </c>
      <c r="K11" s="6" t="s">
        <v>2</v>
      </c>
      <c r="L11" s="13" t="s">
        <v>2</v>
      </c>
      <c r="O11" s="6" t="s">
        <v>2</v>
      </c>
      <c r="P11" s="13" t="s">
        <v>2</v>
      </c>
    </row>
    <row r="12" spans="1:17" x14ac:dyDescent="0.25">
      <c r="G12" s="3"/>
      <c r="K12" s="3"/>
      <c r="O12" s="3"/>
    </row>
    <row r="13" spans="1:17" x14ac:dyDescent="0.25">
      <c r="A13" s="1" t="s">
        <v>9</v>
      </c>
      <c r="B13" s="16">
        <v>2.5000000000000001E-2</v>
      </c>
      <c r="C13" s="8">
        <f>(C5)*(B13)</f>
        <v>7500</v>
      </c>
      <c r="F13" s="1" t="s">
        <v>9</v>
      </c>
      <c r="G13" s="16">
        <v>2.5000000000000001E-2</v>
      </c>
      <c r="H13" s="8">
        <f>(H5)*(G13)</f>
        <v>7500</v>
      </c>
      <c r="J13" s="1" t="s">
        <v>9</v>
      </c>
      <c r="K13" s="16">
        <v>2.5000000000000001E-2</v>
      </c>
      <c r="L13" s="8">
        <f>(L5)*(K13)</f>
        <v>12500</v>
      </c>
      <c r="N13" s="1" t="s">
        <v>9</v>
      </c>
      <c r="O13" s="16">
        <v>2.5000000000000001E-2</v>
      </c>
      <c r="P13" s="8">
        <f>(P5)*(O13)</f>
        <v>13750</v>
      </c>
    </row>
    <row r="14" spans="1:17" x14ac:dyDescent="0.25">
      <c r="A14" t="s">
        <v>10</v>
      </c>
      <c r="B14" s="17">
        <v>0.02</v>
      </c>
      <c r="C14" s="8">
        <f>(C7)*(B14)</f>
        <v>5790</v>
      </c>
      <c r="F14" t="s">
        <v>10</v>
      </c>
      <c r="G14" s="17">
        <v>0.02</v>
      </c>
      <c r="H14" s="8">
        <f>(H7)*(G14)</f>
        <v>5790</v>
      </c>
      <c r="J14" t="s">
        <v>10</v>
      </c>
      <c r="K14" s="17">
        <v>1.7500000000000002E-2</v>
      </c>
      <c r="L14" s="8">
        <f>(L7)*(K14)</f>
        <v>8443.75</v>
      </c>
      <c r="N14" t="s">
        <v>19</v>
      </c>
      <c r="O14" s="17">
        <v>0.02</v>
      </c>
      <c r="P14" s="8">
        <f>(P7)*(O14)</f>
        <v>10615</v>
      </c>
    </row>
    <row r="15" spans="1:17" x14ac:dyDescent="0.25">
      <c r="A15" s="58" t="s">
        <v>6</v>
      </c>
      <c r="B15" s="58"/>
      <c r="C15" s="5">
        <f>SUM(C13:C14)</f>
        <v>13290</v>
      </c>
      <c r="F15" s="58" t="s">
        <v>6</v>
      </c>
      <c r="G15" s="58"/>
      <c r="H15" s="5">
        <f>SUM(H13:H14)</f>
        <v>13290</v>
      </c>
      <c r="J15" s="58" t="s">
        <v>6</v>
      </c>
      <c r="K15" s="58"/>
      <c r="L15" s="5">
        <f>SUM(L13:L14)</f>
        <v>20943.75</v>
      </c>
      <c r="N15" s="58" t="s">
        <v>6</v>
      </c>
      <c r="O15" s="58"/>
      <c r="P15" s="5">
        <f>SUM(P13:P14)</f>
        <v>24365</v>
      </c>
    </row>
    <row r="16" spans="1:17" x14ac:dyDescent="0.25">
      <c r="C16" s="2"/>
      <c r="G16" s="3"/>
      <c r="H16" s="2"/>
      <c r="K16" s="3"/>
      <c r="L16" s="2"/>
      <c r="O16" s="3"/>
      <c r="P16" s="2"/>
      <c r="Q16" s="51"/>
    </row>
    <row r="17" spans="1:17" x14ac:dyDescent="0.25">
      <c r="A17" s="1" t="s">
        <v>7</v>
      </c>
      <c r="B17" s="7"/>
      <c r="C17" s="5">
        <f>+(C15)</f>
        <v>13290</v>
      </c>
      <c r="F17" s="1" t="s">
        <v>7</v>
      </c>
      <c r="G17" s="7"/>
      <c r="H17" s="5">
        <f>+(H15)</f>
        <v>13290</v>
      </c>
      <c r="J17" s="1" t="s">
        <v>7</v>
      </c>
      <c r="K17" s="7"/>
      <c r="L17" s="5">
        <f>+(L15)</f>
        <v>20943.75</v>
      </c>
      <c r="N17" s="1" t="s">
        <v>7</v>
      </c>
      <c r="O17" s="7"/>
      <c r="P17" s="5">
        <f>(P13)</f>
        <v>13750</v>
      </c>
    </row>
    <row r="18" spans="1:17" x14ac:dyDescent="0.25">
      <c r="A18" t="s">
        <v>8</v>
      </c>
      <c r="B18" s="12">
        <f>+(C10)</f>
        <v>-0.01</v>
      </c>
      <c r="C18" s="10">
        <f>((C7)*(B18))</f>
        <v>-2895</v>
      </c>
      <c r="F18" t="s">
        <v>8</v>
      </c>
      <c r="G18" s="12">
        <f>+(H10)</f>
        <v>0.01</v>
      </c>
      <c r="H18" s="10">
        <f>((H7)*(G18))</f>
        <v>2895</v>
      </c>
      <c r="J18" t="s">
        <v>8</v>
      </c>
      <c r="K18" s="12">
        <f>+(L10)</f>
        <v>0</v>
      </c>
      <c r="L18" s="10">
        <f>((L7)*(K18))</f>
        <v>0</v>
      </c>
      <c r="N18" t="s">
        <v>8</v>
      </c>
      <c r="O18" s="12">
        <f>(P10)</f>
        <v>-1.163E-2</v>
      </c>
      <c r="P18" s="10">
        <f>((P7)*(O18))</f>
        <v>-6172.6224999999995</v>
      </c>
      <c r="Q18" s="51"/>
    </row>
    <row r="19" spans="1:17" x14ac:dyDescent="0.25">
      <c r="A19" t="s">
        <v>3</v>
      </c>
      <c r="B19" s="17"/>
      <c r="C19" s="2">
        <f>B19*C7</f>
        <v>0</v>
      </c>
      <c r="F19" t="s">
        <v>3</v>
      </c>
      <c r="G19" s="17"/>
      <c r="H19" s="2">
        <f>G19*H7</f>
        <v>0</v>
      </c>
      <c r="J19" t="s">
        <v>3</v>
      </c>
      <c r="K19" s="17"/>
      <c r="L19" s="2">
        <f>K19*L7</f>
        <v>0</v>
      </c>
      <c r="N19" t="s">
        <v>3</v>
      </c>
      <c r="O19" s="17">
        <v>0.02</v>
      </c>
      <c r="P19" s="2">
        <f>O19*P7</f>
        <v>10615</v>
      </c>
      <c r="Q19" s="51"/>
    </row>
    <row r="20" spans="1:17" x14ac:dyDescent="0.25">
      <c r="A20" t="s">
        <v>13</v>
      </c>
      <c r="B20" s="17">
        <v>0.01</v>
      </c>
      <c r="C20" s="2">
        <f>B20*C7</f>
        <v>2895</v>
      </c>
      <c r="E20" s="51"/>
      <c r="F20" t="s">
        <v>13</v>
      </c>
      <c r="G20" s="17"/>
      <c r="H20" s="2">
        <f>G20*H7</f>
        <v>0</v>
      </c>
      <c r="J20" t="s">
        <v>13</v>
      </c>
      <c r="K20" s="17"/>
      <c r="L20" s="2">
        <f>K20*L7</f>
        <v>0</v>
      </c>
      <c r="N20" t="s">
        <v>13</v>
      </c>
      <c r="O20" s="17"/>
      <c r="P20" s="2">
        <f>O20*P7</f>
        <v>0</v>
      </c>
    </row>
    <row r="21" spans="1:17" x14ac:dyDescent="0.25">
      <c r="A21" s="18" t="s">
        <v>4</v>
      </c>
      <c r="B21" s="17">
        <v>3.5000000000000003E-2</v>
      </c>
      <c r="C21" s="20">
        <f>+(B21)*(C5)*-1</f>
        <v>-10500.000000000002</v>
      </c>
      <c r="E21" s="51"/>
      <c r="F21" s="18" t="s">
        <v>4</v>
      </c>
      <c r="G21" s="17">
        <v>0.02</v>
      </c>
      <c r="H21" s="20">
        <f>+(G21)*(H5)*-1</f>
        <v>-6000</v>
      </c>
      <c r="J21" s="18" t="s">
        <v>4</v>
      </c>
      <c r="K21" s="17"/>
      <c r="L21" s="20">
        <f>+(K21)*(L5)*-1</f>
        <v>0</v>
      </c>
      <c r="N21" s="18" t="s">
        <v>4</v>
      </c>
      <c r="O21" s="17"/>
      <c r="P21" s="20">
        <f>+(O21)*(P5)*-1</f>
        <v>0</v>
      </c>
    </row>
    <row r="22" spans="1:17" x14ac:dyDescent="0.25">
      <c r="A22" s="59"/>
      <c r="B22" s="59"/>
      <c r="C22" s="9">
        <f>(C5*0.035)-C8+(SUM(C18:C21))+C17</f>
        <v>2789.9999999999982</v>
      </c>
      <c r="E22" s="51"/>
      <c r="F22" s="59"/>
      <c r="G22" s="59"/>
      <c r="H22" s="9">
        <f>(H5*0.035)-H8+(SUM(H18:H21))+H17</f>
        <v>10185</v>
      </c>
      <c r="J22" s="59"/>
      <c r="K22" s="59"/>
      <c r="L22" s="9">
        <f>(L5*0.035)-L8+(SUM(L18:L21))+L17</f>
        <v>13443.75</v>
      </c>
      <c r="N22" s="59"/>
      <c r="O22" s="59"/>
      <c r="P22" s="9">
        <f>P6+P17-P19-P20-P21+P18</f>
        <v>16212.377500000001</v>
      </c>
    </row>
    <row r="23" spans="1:17" x14ac:dyDescent="0.25">
      <c r="C23" s="30"/>
    </row>
    <row r="24" spans="1:17" x14ac:dyDescent="0.25">
      <c r="A24" s="42" t="s">
        <v>15</v>
      </c>
      <c r="B24" s="38"/>
      <c r="C24" s="39"/>
      <c r="F24" s="42" t="s">
        <v>15</v>
      </c>
      <c r="G24" s="38"/>
      <c r="H24" s="39"/>
      <c r="J24" s="42" t="s">
        <v>15</v>
      </c>
      <c r="K24" s="38"/>
      <c r="L24" s="39"/>
      <c r="N24" s="44" t="s">
        <v>17</v>
      </c>
      <c r="O24" s="45"/>
      <c r="P24" s="52"/>
    </row>
    <row r="25" spans="1:17" ht="18.75" x14ac:dyDescent="0.3">
      <c r="A25" s="43" t="s">
        <v>16</v>
      </c>
      <c r="B25" s="40"/>
      <c r="C25" s="40"/>
      <c r="E25" t="s">
        <v>2</v>
      </c>
      <c r="F25" s="43" t="s">
        <v>16</v>
      </c>
      <c r="G25" s="40"/>
      <c r="H25" s="40"/>
      <c r="J25" s="43" t="s">
        <v>16</v>
      </c>
      <c r="K25" s="40"/>
      <c r="L25" s="40"/>
      <c r="N25" s="55"/>
      <c r="O25" s="56"/>
      <c r="P25" s="56"/>
    </row>
    <row r="26" spans="1:17" x14ac:dyDescent="0.25">
      <c r="A26" s="44" t="s">
        <v>17</v>
      </c>
      <c r="B26" s="45"/>
      <c r="C26" s="46">
        <f>C25+C24</f>
        <v>0</v>
      </c>
      <c r="F26" s="42" t="s">
        <v>17</v>
      </c>
      <c r="G26" s="38"/>
      <c r="H26" s="41">
        <f>H25+H24</f>
        <v>0</v>
      </c>
      <c r="J26" s="42" t="s">
        <v>17</v>
      </c>
      <c r="K26" s="38"/>
      <c r="L26" s="41">
        <f>L25+L24</f>
        <v>0</v>
      </c>
      <c r="N26" s="18"/>
      <c r="O26" s="53"/>
      <c r="P26" s="54"/>
    </row>
    <row r="27" spans="1:17" x14ac:dyDescent="0.25">
      <c r="A27" s="47"/>
      <c r="B27" s="48"/>
      <c r="C27" s="49"/>
    </row>
    <row r="28" spans="1:17" x14ac:dyDescent="0.25">
      <c r="A28" s="23"/>
      <c r="B28" s="31"/>
      <c r="C28" s="32"/>
    </row>
    <row r="29" spans="1:17" x14ac:dyDescent="0.25">
      <c r="A29" s="23"/>
      <c r="B29" s="31"/>
      <c r="C29" s="32"/>
    </row>
    <row r="30" spans="1:17" x14ac:dyDescent="0.25">
      <c r="A30" s="23"/>
      <c r="B30" s="33"/>
      <c r="C30" s="32"/>
      <c r="L30" s="51"/>
    </row>
    <row r="31" spans="1:17" x14ac:dyDescent="0.25">
      <c r="A31" s="23"/>
      <c r="B31" s="34"/>
      <c r="C31" s="32"/>
    </row>
    <row r="32" spans="1:17" x14ac:dyDescent="0.25">
      <c r="A32" s="23"/>
      <c r="B32" s="33"/>
      <c r="C32" s="35"/>
    </row>
    <row r="33" spans="1:3" x14ac:dyDescent="0.25">
      <c r="A33" s="23"/>
      <c r="B33" s="33"/>
      <c r="C33" s="35"/>
    </row>
    <row r="34" spans="1:3" x14ac:dyDescent="0.25">
      <c r="A34" s="23"/>
      <c r="B34" s="33"/>
      <c r="C34" s="35"/>
    </row>
    <row r="35" spans="1:3" x14ac:dyDescent="0.25">
      <c r="A35" s="23"/>
      <c r="B35" s="31"/>
      <c r="C35" s="23"/>
    </row>
    <row r="36" spans="1:3" x14ac:dyDescent="0.25">
      <c r="A36" s="24"/>
      <c r="B36" s="36"/>
      <c r="C36" s="32"/>
    </row>
    <row r="37" spans="1:3" x14ac:dyDescent="0.25">
      <c r="A37" s="23"/>
      <c r="B37" s="33"/>
      <c r="C37" s="32"/>
    </row>
    <row r="38" spans="1:3" x14ac:dyDescent="0.25">
      <c r="A38" s="61"/>
      <c r="B38" s="61"/>
      <c r="C38" s="37"/>
    </row>
    <row r="39" spans="1:3" x14ac:dyDescent="0.25">
      <c r="A39" s="23"/>
      <c r="B39" s="31"/>
      <c r="C39" s="32"/>
    </row>
    <row r="40" spans="1:3" x14ac:dyDescent="0.25">
      <c r="A40" s="24"/>
      <c r="B40" s="27"/>
      <c r="C40" s="28"/>
    </row>
    <row r="41" spans="1:3" x14ac:dyDescent="0.25">
      <c r="A41" s="23"/>
      <c r="B41" s="29"/>
      <c r="C41" s="22"/>
    </row>
    <row r="42" spans="1:3" x14ac:dyDescent="0.25">
      <c r="A42" s="23"/>
      <c r="B42" s="25"/>
      <c r="C42" s="22"/>
    </row>
    <row r="43" spans="1:3" x14ac:dyDescent="0.25">
      <c r="A43" s="23"/>
      <c r="B43" s="25"/>
      <c r="C43" s="22"/>
    </row>
    <row r="44" spans="1:3" x14ac:dyDescent="0.25">
      <c r="A44" s="23"/>
      <c r="B44" s="25"/>
      <c r="C44" s="26"/>
    </row>
    <row r="45" spans="1:3" x14ac:dyDescent="0.25">
      <c r="A45" s="61"/>
      <c r="B45" s="61"/>
      <c r="C45" s="28"/>
    </row>
  </sheetData>
  <mergeCells count="15">
    <mergeCell ref="A45:B45"/>
    <mergeCell ref="A22:B22"/>
    <mergeCell ref="A15:B15"/>
    <mergeCell ref="A3:C3"/>
    <mergeCell ref="F3:H3"/>
    <mergeCell ref="F15:G15"/>
    <mergeCell ref="F22:G22"/>
    <mergeCell ref="N3:P3"/>
    <mergeCell ref="N15:O15"/>
    <mergeCell ref="N22:O22"/>
    <mergeCell ref="A1:P1"/>
    <mergeCell ref="A38:B38"/>
    <mergeCell ref="J3:L3"/>
    <mergeCell ref="J15:K15"/>
    <mergeCell ref="J22:K22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Justin Plate</cp:lastModifiedBy>
  <cp:lastPrinted>2022-11-30T21:42:33Z</cp:lastPrinted>
  <dcterms:created xsi:type="dcterms:W3CDTF">2022-08-18T17:10:43Z</dcterms:created>
  <dcterms:modified xsi:type="dcterms:W3CDTF">2024-02-28T21:37:09Z</dcterms:modified>
</cp:coreProperties>
</file>